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80" windowHeight="21320"/>
  </bookViews>
  <sheets>
    <sheet name="Problem" sheetId="19" r:id="rId1"/>
  </sheets>
  <definedNames>
    <definedName name="accounts">Problem!$B$28:$B$33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3" i="19"/>
  <c r="E11"/>
  <c r="M5"/>
  <c r="M4"/>
  <c r="L3"/>
  <c r="M3"/>
  <c r="K11"/>
  <c r="A16"/>
  <c r="K5"/>
  <c r="N3"/>
  <c r="B11"/>
  <c r="C10"/>
  <c r="E10"/>
  <c r="K12"/>
  <c r="A9"/>
  <c r="K13"/>
  <c r="B9"/>
  <c r="B10"/>
  <c r="L13"/>
  <c r="J16"/>
  <c r="C9"/>
  <c r="B20"/>
  <c r="M25"/>
  <c r="M26"/>
  <c r="B19"/>
  <c r="N21"/>
  <c r="N13"/>
  <c r="B18"/>
  <c r="Q18"/>
  <c r="Q19"/>
  <c r="I16"/>
  <c r="O24"/>
  <c r="O25"/>
  <c r="N22"/>
  <c r="O15"/>
  <c r="N15"/>
  <c r="N16"/>
  <c r="P15"/>
  <c r="M15"/>
  <c r="M16"/>
  <c r="N18"/>
  <c r="P18"/>
  <c r="P19"/>
  <c r="O21"/>
  <c r="P21"/>
  <c r="P22"/>
  <c r="M21"/>
  <c r="O18"/>
  <c r="O19"/>
  <c r="M18"/>
  <c r="R19"/>
  <c r="Q16"/>
  <c r="M22"/>
  <c r="Q22"/>
  <c r="R22"/>
</calcChain>
</file>

<file path=xl/sharedStrings.xml><?xml version="1.0" encoding="utf-8"?>
<sst xmlns="http://schemas.openxmlformats.org/spreadsheetml/2006/main" count="42" uniqueCount="24">
  <si>
    <t>Date</t>
  </si>
  <si>
    <t>Accounts</t>
  </si>
  <si>
    <t>Debit</t>
  </si>
  <si>
    <t xml:space="preserve"> </t>
  </si>
  <si>
    <t>Credit</t>
  </si>
  <si>
    <t>Interest Payable</t>
  </si>
  <si>
    <t>`</t>
  </si>
  <si>
    <t>Unamort p or d</t>
  </si>
  <si>
    <t>GENERAL JOURNAL ENTRY FOR INTEREST ACCRUAL</t>
  </si>
  <si>
    <t>Assume that Ace Company issued $100,000 of 10-year, 6% bonds on January 1, 20X1.  Interest is paid semiannually on June 30 and December 31 of each year.  
Use the pick list associated with the first boxed area to select the assumed issue price.  Ace uses the straight-line method of amortization for any premium or discount, and retired the bonds before scheduled maturity on April 1, 20X5.  Use the pick list associated with the second boxed area to select the retirement price (excluding accrued interest).
The first journal entry will be automatically prepared, reflecting the interest accrual immediately prior to the retirement.  Use the pick lists associated with the areas within the second journal entry to complete the entry for the bond retirement.  A correct selection for each boxed area will cause the boxed area to turn green.</t>
  </si>
  <si>
    <t>Select the assumed issue price?  &gt;&gt;&gt;&gt;</t>
  </si>
  <si>
    <t>Select the assumed retirement price?  &gt;&gt;&gt;&gt;</t>
  </si>
  <si>
    <t>To record interest expense for the 3 month period ending March 31 ($100,000 X 6% X 3/12 = $1,500).</t>
  </si>
  <si>
    <t>GENERAL JOURNAL ENTRY FOR BOND RETIREMENT</t>
  </si>
  <si>
    <t>Bonds Payable</t>
  </si>
  <si>
    <t>10 is gain at discount</t>
  </si>
  <si>
    <t>20 is loss at discount</t>
  </si>
  <si>
    <t>140 is loss at par</t>
  </si>
  <si>
    <t>210 is be at par</t>
  </si>
  <si>
    <t>70 is gain at par</t>
  </si>
  <si>
    <t>100 is loss prem</t>
  </si>
  <si>
    <t>50 is gain prem</t>
  </si>
  <si>
    <t>60 be at par</t>
  </si>
  <si>
    <t>To record bond retirement</t>
  </si>
</sst>
</file>

<file path=xl/styles.xml><?xml version="1.0" encoding="utf-8"?>
<styleSheet xmlns="http://schemas.openxmlformats.org/spreadsheetml/2006/main">
  <numFmts count="5">
    <numFmt numFmtId="41" formatCode="_(* #,##0_);_(* \(#,##0\);_(* &quot;-&quot;_);_(@_)"/>
    <numFmt numFmtId="43" formatCode="_(* #,##0.00_);_(* \(#,##0.00\);_(* &quot;-&quot;??_);_(@_)"/>
    <numFmt numFmtId="164" formatCode="[$-409]dd\-mmm\-yy;@"/>
    <numFmt numFmtId="165" formatCode="m/d;@"/>
    <numFmt numFmtId="166" formatCode="_(&quot;$&quot;* #,##0_);_(&quot;$&quot;* \(#,##0\);_(&quot;$&quot;* &quot;-&quot;??_);_(@_)"/>
  </numFmts>
  <fonts count="14">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s>
  <fills count="17">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31"/>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58">
    <xf numFmtId="0" fontId="0" fillId="0" borderId="0" xfId="0"/>
    <xf numFmtId="0" fontId="4" fillId="0" borderId="0" xfId="0" applyFont="1" applyProtection="1">
      <protection hidden="1"/>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41" fontId="11" fillId="11" borderId="0" xfId="18" applyNumberFormat="1" applyFont="1" applyFill="1" applyBorder="1" applyAlignment="1" applyProtection="1">
      <alignment horizontal="center" vertical="center"/>
      <protection hidden="1"/>
    </xf>
    <xf numFmtId="165" fontId="11" fillId="0" borderId="11"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41" fontId="11" fillId="0" borderId="0" xfId="18" applyNumberFormat="1" applyFont="1" applyFill="1" applyBorder="1" applyAlignment="1" applyProtection="1">
      <alignment vertical="center"/>
      <protection hidden="1"/>
    </xf>
    <xf numFmtId="0" fontId="4" fillId="0" borderId="0" xfId="0" applyFont="1" applyFill="1" applyAlignment="1" applyProtection="1">
      <alignment vertical="center"/>
      <protection hidden="1"/>
    </xf>
    <xf numFmtId="41" fontId="11" fillId="11" borderId="0" xfId="0" applyNumberFormat="1" applyFont="1" applyFill="1" applyAlignment="1" applyProtection="1">
      <alignment vertical="center"/>
      <protection hidden="1"/>
    </xf>
    <xf numFmtId="0" fontId="4" fillId="0" borderId="0" xfId="0" applyFont="1" applyFill="1" applyAlignment="1" applyProtection="1">
      <alignment horizontal="left" vertical="center"/>
      <protection hidden="1"/>
    </xf>
    <xf numFmtId="41" fontId="4" fillId="0" borderId="0" xfId="0" applyNumberFormat="1" applyFont="1" applyFill="1" applyProtection="1">
      <protection hidden="1"/>
    </xf>
    <xf numFmtId="0" fontId="13" fillId="11" borderId="0" xfId="0" applyFont="1" applyFill="1" applyBorder="1" applyAlignment="1" applyProtection="1">
      <alignment horizontal="left" vertical="center" wrapText="1"/>
      <protection hidden="1"/>
    </xf>
    <xf numFmtId="41" fontId="4" fillId="0" borderId="0" xfId="0" applyNumberFormat="1" applyFont="1" applyFill="1" applyAlignment="1" applyProtection="1">
      <alignment horizontal="center" vertical="center"/>
      <protection hidden="1"/>
    </xf>
    <xf numFmtId="41" fontId="11" fillId="0" borderId="0" xfId="0" applyNumberFormat="1" applyFont="1" applyFill="1" applyAlignment="1" applyProtection="1">
      <alignment vertical="center"/>
      <protection hidden="1"/>
    </xf>
    <xf numFmtId="0" fontId="13" fillId="0" borderId="0" xfId="0" applyFont="1" applyFill="1" applyBorder="1" applyAlignment="1" applyProtection="1">
      <alignment horizontal="left" vertical="center" wrapText="1"/>
      <protection hidden="1"/>
    </xf>
    <xf numFmtId="0" fontId="4" fillId="0" borderId="0" xfId="0" applyFont="1" applyFill="1" applyProtection="1"/>
    <xf numFmtId="0" fontId="4" fillId="0" borderId="0" xfId="0" applyFont="1" applyFill="1" applyAlignment="1" applyProtection="1">
      <alignment vertical="top"/>
    </xf>
    <xf numFmtId="0" fontId="11" fillId="0" borderId="0" xfId="0" applyFont="1" applyBorder="1" applyAlignment="1" applyProtection="1">
      <alignment horizontal="left" vertical="center"/>
      <protection hidden="1"/>
    </xf>
    <xf numFmtId="0" fontId="11" fillId="0" borderId="0" xfId="0" applyFont="1" applyFill="1" applyBorder="1" applyAlignment="1" applyProtection="1">
      <alignment horizontal="left" vertical="center" indent="3"/>
      <protection hidden="1"/>
    </xf>
    <xf numFmtId="0" fontId="4" fillId="0" borderId="0" xfId="0" applyFont="1" applyProtection="1"/>
    <xf numFmtId="0" fontId="12" fillId="0" borderId="0" xfId="18" applyFont="1" applyFill="1" applyAlignment="1" applyProtection="1">
      <alignment horizontal="center" vertical="center" wrapText="1"/>
      <protection hidden="1"/>
    </xf>
    <xf numFmtId="0" fontId="4" fillId="12" borderId="0" xfId="0" applyFont="1" applyFill="1" applyProtection="1">
      <protection hidden="1"/>
    </xf>
    <xf numFmtId="0" fontId="4" fillId="13" borderId="0" xfId="0" applyFont="1" applyFill="1" applyProtection="1">
      <protection hidden="1"/>
    </xf>
    <xf numFmtId="0" fontId="4" fillId="14" borderId="0" xfId="0" applyFont="1" applyFill="1" applyProtection="1">
      <protection hidden="1"/>
    </xf>
    <xf numFmtId="0" fontId="11" fillId="0" borderId="0" xfId="0" applyFont="1" applyFill="1" applyBorder="1" applyAlignment="1" applyProtection="1">
      <alignment horizontal="left" vertical="center"/>
      <protection hidden="1"/>
    </xf>
    <xf numFmtId="166" fontId="4" fillId="0" borderId="0" xfId="0" applyNumberFormat="1" applyFont="1" applyFill="1" applyAlignment="1" applyProtection="1">
      <alignment vertical="top"/>
      <protection hidden="1"/>
    </xf>
    <xf numFmtId="166" fontId="4" fillId="0" borderId="0" xfId="0" applyNumberFormat="1" applyFont="1" applyFill="1" applyProtection="1">
      <protection hidden="1"/>
    </xf>
    <xf numFmtId="0" fontId="4" fillId="15" borderId="0" xfId="0" applyFont="1" applyFill="1" applyProtection="1">
      <protection hidden="1"/>
    </xf>
    <xf numFmtId="41" fontId="4" fillId="12" borderId="0" xfId="0" applyNumberFormat="1" applyFont="1" applyFill="1" applyAlignment="1" applyProtection="1">
      <alignment horizontal="center" vertical="center"/>
      <protection hidden="1"/>
    </xf>
    <xf numFmtId="0" fontId="4" fillId="12" borderId="0" xfId="0" applyFont="1" applyFill="1" applyAlignment="1" applyProtection="1">
      <alignment vertical="top"/>
      <protection hidden="1"/>
    </xf>
    <xf numFmtId="0" fontId="11" fillId="11" borderId="0" xfId="0" applyFont="1" applyFill="1" applyBorder="1" applyAlignment="1" applyProtection="1">
      <alignment horizontal="left" vertical="center"/>
      <protection hidden="1"/>
    </xf>
    <xf numFmtId="0" fontId="4" fillId="0" borderId="0" xfId="0" applyFont="1" applyFill="1" applyAlignment="1" applyProtection="1">
      <alignment horizontal="left" indent="1"/>
      <protection hidden="1"/>
    </xf>
    <xf numFmtId="0" fontId="4" fillId="0" borderId="0" xfId="0" applyFont="1" applyFill="1" applyAlignment="1" applyProtection="1">
      <alignment horizontal="right" indent="1"/>
      <protection hidden="1"/>
    </xf>
    <xf numFmtId="0" fontId="4" fillId="0" borderId="0" xfId="0" applyFont="1" applyFill="1" applyAlignment="1" applyProtection="1">
      <alignment horizontal="right" vertical="top"/>
      <protection hidden="1"/>
    </xf>
    <xf numFmtId="0" fontId="4" fillId="0" borderId="0" xfId="0" applyFont="1" applyFill="1" applyAlignment="1" applyProtection="1">
      <alignment horizontal="right"/>
    </xf>
    <xf numFmtId="0" fontId="4" fillId="0" borderId="0" xfId="0" applyFont="1" applyFill="1" applyAlignment="1" applyProtection="1">
      <alignment horizontal="right"/>
      <protection hidden="1"/>
    </xf>
    <xf numFmtId="0" fontId="4" fillId="0" borderId="0" xfId="0" applyFont="1" applyFill="1" applyAlignment="1" applyProtection="1">
      <alignment horizontal="right" vertical="top" indent="1"/>
      <protection hidden="1"/>
    </xf>
    <xf numFmtId="0" fontId="4" fillId="0" borderId="0" xfId="0" applyFont="1" applyFill="1" applyAlignment="1" applyProtection="1">
      <alignment horizontal="right" vertical="center" indent="1"/>
      <protection hidden="1"/>
    </xf>
    <xf numFmtId="41" fontId="4" fillId="0" borderId="0" xfId="0" applyNumberFormat="1" applyFont="1" applyFill="1" applyAlignment="1" applyProtection="1">
      <alignment horizontal="right" indent="1"/>
      <protection hidden="1"/>
    </xf>
    <xf numFmtId="41" fontId="4" fillId="0" borderId="0" xfId="0" applyNumberFormat="1" applyFont="1" applyFill="1" applyAlignment="1" applyProtection="1">
      <alignment vertical="top"/>
    </xf>
    <xf numFmtId="41" fontId="4" fillId="0" borderId="0" xfId="0" applyNumberFormat="1" applyFont="1" applyFill="1" applyProtection="1"/>
    <xf numFmtId="41" fontId="11" fillId="0" borderId="10" xfId="18" applyNumberFormat="1" applyFont="1" applyFill="1" applyBorder="1" applyAlignment="1" applyProtection="1">
      <alignment horizontal="center" vertical="center"/>
      <protection locked="0" hidden="1"/>
    </xf>
    <xf numFmtId="41" fontId="11" fillId="11" borderId="10" xfId="18" applyNumberFormat="1" applyFont="1" applyFill="1" applyBorder="1" applyAlignment="1" applyProtection="1">
      <alignment horizontal="center" vertical="center"/>
      <protection locked="0" hidden="1"/>
    </xf>
    <xf numFmtId="0" fontId="12" fillId="16" borderId="9" xfId="0" applyFont="1" applyFill="1" applyBorder="1" applyAlignment="1" applyProtection="1">
      <alignment horizontal="left" vertical="center" wrapText="1"/>
      <protection hidden="1"/>
    </xf>
    <xf numFmtId="0" fontId="12" fillId="16" borderId="0" xfId="18" applyFont="1" applyFill="1" applyAlignment="1" applyProtection="1">
      <alignment horizontal="center" vertical="center" wrapText="1"/>
      <protection hidden="1"/>
    </xf>
    <xf numFmtId="0" fontId="12" fillId="16" borderId="0" xfId="18" applyFont="1" applyFill="1" applyAlignment="1" applyProtection="1">
      <alignment horizontal="left" vertical="center" wrapText="1"/>
      <protection hidden="1"/>
    </xf>
    <xf numFmtId="166" fontId="12" fillId="16" borderId="12" xfId="18" applyNumberFormat="1" applyFont="1" applyFill="1" applyBorder="1" applyAlignment="1" applyProtection="1">
      <alignment horizontal="center" vertical="center" wrapText="1"/>
      <protection locked="0" hidden="1"/>
    </xf>
    <xf numFmtId="166" fontId="12" fillId="16" borderId="13" xfId="18" applyNumberFormat="1" applyFont="1" applyFill="1" applyBorder="1" applyAlignment="1" applyProtection="1">
      <alignment horizontal="center" vertical="center" wrapText="1"/>
      <protection locked="0"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116"/>
  <sheetViews>
    <sheetView tabSelected="1" workbookViewId="0">
      <selection activeCell="D3" sqref="D3:E3"/>
    </sheetView>
  </sheetViews>
  <sheetFormatPr baseColWidth="10" defaultColWidth="0" defaultRowHeight="409.6" zeroHeight="1"/>
  <cols>
    <col min="1" max="1" width="9.5" style="29" customWidth="1"/>
    <col min="2" max="2" width="44" style="29" customWidth="1"/>
    <col min="3" max="3" width="11.6640625" style="29" customWidth="1"/>
    <col min="4" max="4" width="4.6640625" style="29" customWidth="1"/>
    <col min="5" max="5" width="11.6640625" style="29" customWidth="1"/>
    <col min="6" max="6" width="3.1640625" style="29" customWidth="1"/>
    <col min="7" max="7" width="3.5" style="29" hidden="1" customWidth="1"/>
    <col min="8" max="8" width="13.5" style="25" hidden="1" customWidth="1"/>
    <col min="9" max="9" width="22.1640625" style="25" hidden="1" customWidth="1"/>
    <col min="10" max="10" width="8.83203125" style="25" hidden="1" customWidth="1"/>
    <col min="11" max="11" width="20.6640625" style="25" hidden="1" customWidth="1"/>
    <col min="12" max="12" width="18.6640625" style="25" hidden="1" customWidth="1"/>
    <col min="13" max="13" width="11.5" style="25" hidden="1" customWidth="1"/>
    <col min="14" max="14" width="9.83203125" style="25" hidden="1" customWidth="1"/>
    <col min="15" max="16" width="22.83203125" style="25" hidden="1" customWidth="1"/>
    <col min="17" max="17" width="8.83203125" style="25" hidden="1" customWidth="1"/>
    <col min="18" max="18" width="11.83203125" style="25" hidden="1" customWidth="1"/>
    <col min="19" max="16384" width="8.83203125" style="25" hidden="1"/>
  </cols>
  <sheetData>
    <row r="1" spans="1:17" ht="273.75" customHeight="1">
      <c r="A1" s="54" t="s">
        <v>9</v>
      </c>
      <c r="B1" s="54"/>
      <c r="C1" s="54"/>
      <c r="D1" s="54"/>
      <c r="E1" s="54"/>
      <c r="F1" s="9"/>
      <c r="G1" s="2"/>
      <c r="H1" s="2" t="s">
        <v>6</v>
      </c>
      <c r="I1" s="2"/>
      <c r="J1" s="2"/>
      <c r="K1" s="2"/>
      <c r="L1" s="2"/>
    </row>
    <row r="2" spans="1:17" ht="33" customHeight="1">
      <c r="A2" s="30"/>
      <c r="B2" s="30"/>
      <c r="C2" s="30"/>
      <c r="D2" s="30"/>
      <c r="E2" s="30"/>
      <c r="F2" s="2"/>
      <c r="G2" s="2"/>
      <c r="H2" s="2"/>
      <c r="I2" s="20">
        <v>0</v>
      </c>
      <c r="J2" s="2"/>
      <c r="K2" s="2"/>
      <c r="L2" s="2" t="s">
        <v>7</v>
      </c>
    </row>
    <row r="3" spans="1:17" ht="33" customHeight="1">
      <c r="A3" s="55" t="s">
        <v>10</v>
      </c>
      <c r="B3" s="55"/>
      <c r="C3" s="55"/>
      <c r="D3" s="56">
        <v>100000</v>
      </c>
      <c r="E3" s="57"/>
      <c r="F3" s="9"/>
      <c r="G3" s="2"/>
      <c r="H3" s="2"/>
      <c r="I3" s="20">
        <v>95000</v>
      </c>
      <c r="J3" s="2"/>
      <c r="K3" s="31">
        <f>IF(D3=I3,1,IF(D3=I4,7,IF(D3=0,3,5)))</f>
        <v>7</v>
      </c>
      <c r="L3" s="2">
        <f>5000-2125</f>
        <v>2875</v>
      </c>
      <c r="M3" s="25">
        <f>100000-L3</f>
        <v>97125</v>
      </c>
      <c r="N3" s="25" t="str">
        <f>IF(K3=5,"Premium on Bonds Payable",IF(K3=1,"         Discount on Bonds Payable",IF(K3=7,"           Interest Payable",IF(K3=3,"",))))</f>
        <v xml:space="preserve">           Interest Payable</v>
      </c>
    </row>
    <row r="4" spans="1:17" ht="33" customHeight="1">
      <c r="A4" s="30"/>
      <c r="B4" s="30"/>
      <c r="C4" s="30"/>
      <c r="D4" s="30"/>
      <c r="E4" s="30"/>
      <c r="F4" s="2"/>
      <c r="G4" s="2"/>
      <c r="H4" s="2"/>
      <c r="I4" s="20">
        <v>100000</v>
      </c>
      <c r="J4" s="2"/>
      <c r="K4" s="2"/>
      <c r="L4" s="2">
        <v>0</v>
      </c>
      <c r="M4" s="25">
        <f t="shared" ref="M4" si="0">100000-L4</f>
        <v>100000</v>
      </c>
    </row>
    <row r="5" spans="1:17" ht="33" customHeight="1">
      <c r="A5" s="55" t="s">
        <v>11</v>
      </c>
      <c r="B5" s="55"/>
      <c r="C5" s="55"/>
      <c r="D5" s="56">
        <v>100000</v>
      </c>
      <c r="E5" s="57"/>
      <c r="F5" s="9"/>
      <c r="G5" s="2"/>
      <c r="H5" s="2"/>
      <c r="I5" s="20">
        <v>105000</v>
      </c>
      <c r="J5" s="2"/>
      <c r="K5" s="33">
        <f>IF(D5=I3,1,IF(D5=I4,2,IF(D5=0,3,0)))</f>
        <v>2</v>
      </c>
      <c r="L5" s="2">
        <v>2875</v>
      </c>
      <c r="M5" s="25">
        <f>100000+L5</f>
        <v>102875</v>
      </c>
    </row>
    <row r="6" spans="1:17" ht="45" customHeight="1">
      <c r="A6" s="1"/>
      <c r="B6" s="1"/>
      <c r="C6" s="1"/>
      <c r="D6" s="1"/>
      <c r="E6" s="2"/>
      <c r="F6" s="2"/>
      <c r="G6" s="2"/>
      <c r="H6" s="2"/>
      <c r="I6" s="2"/>
      <c r="J6" s="2"/>
      <c r="K6" s="20">
        <v>0</v>
      </c>
      <c r="L6" s="2"/>
    </row>
    <row r="7" spans="1:17" s="26" customFormat="1" ht="24" customHeight="1">
      <c r="A7" s="53" t="s">
        <v>8</v>
      </c>
      <c r="B7" s="53"/>
      <c r="C7" s="53"/>
      <c r="D7" s="53"/>
      <c r="E7" s="53"/>
      <c r="F7" s="10"/>
      <c r="G7" s="15"/>
      <c r="H7" s="15"/>
      <c r="I7" s="19"/>
      <c r="J7" s="15"/>
      <c r="K7" s="22"/>
      <c r="L7" s="15"/>
    </row>
    <row r="8" spans="1:17" s="26" customFormat="1" ht="19.5" customHeight="1">
      <c r="A8" s="4" t="s">
        <v>0</v>
      </c>
      <c r="B8" s="4" t="s">
        <v>1</v>
      </c>
      <c r="C8" s="4" t="s">
        <v>2</v>
      </c>
      <c r="D8" s="4" t="s">
        <v>3</v>
      </c>
      <c r="E8" s="4" t="s">
        <v>4</v>
      </c>
      <c r="F8" s="10"/>
      <c r="G8" s="15"/>
      <c r="H8" s="15"/>
      <c r="I8" s="19"/>
      <c r="J8" s="15"/>
      <c r="K8" s="22"/>
      <c r="L8" s="15"/>
    </row>
    <row r="9" spans="1:17" ht="24" customHeight="1">
      <c r="A9" s="13" t="str">
        <f>"4/1/X5"</f>
        <v>4/1/X5</v>
      </c>
      <c r="B9" s="27" t="str">
        <f>IF(K3=3,"","Interest Expense")</f>
        <v>Interest Expense</v>
      </c>
      <c r="C9" s="14">
        <f>E11+E10-C10</f>
        <v>1500</v>
      </c>
      <c r="D9" s="6"/>
      <c r="E9" s="7" t="s">
        <v>3</v>
      </c>
      <c r="F9" s="2"/>
      <c r="G9" s="2"/>
      <c r="H9" s="2"/>
      <c r="I9" s="19"/>
      <c r="J9" s="2"/>
      <c r="K9" s="22"/>
      <c r="L9" s="2"/>
    </row>
    <row r="10" spans="1:17" s="26" customFormat="1" ht="24" customHeight="1">
      <c r="A10" s="5" t="s">
        <v>3</v>
      </c>
      <c r="B10" s="40" t="str">
        <f>N3</f>
        <v xml:space="preserve">           Interest Payable</v>
      </c>
      <c r="C10" s="12">
        <f>IF(K3=5,125,0)</f>
        <v>0</v>
      </c>
      <c r="D10" s="8"/>
      <c r="E10" s="12">
        <f>IF(K3=1,125,IF(K3=7,1500,IF(K3=5,0,IF(K3=3,0,1500))))</f>
        <v>1500</v>
      </c>
      <c r="F10" s="11"/>
      <c r="G10" s="15"/>
      <c r="H10" s="15"/>
      <c r="I10" s="19"/>
      <c r="J10" s="15"/>
      <c r="K10" s="22"/>
      <c r="L10" s="15"/>
    </row>
    <row r="11" spans="1:17" s="26" customFormat="1" ht="24" customHeight="1">
      <c r="A11" s="16"/>
      <c r="B11" s="28" t="str">
        <f>IF(K3=7,"",IF(K3=3,"","Interest Payable"))</f>
        <v/>
      </c>
      <c r="C11" s="7"/>
      <c r="D11" s="7"/>
      <c r="E11" s="3">
        <f>IF(K3=1,1500,IF(K3=7,0,IF(K3=3,0,1500)))</f>
        <v>0</v>
      </c>
      <c r="F11" s="17"/>
      <c r="G11" s="15"/>
      <c r="H11" s="15"/>
      <c r="I11" s="19"/>
      <c r="J11" s="15"/>
      <c r="K11" s="35">
        <f>D5</f>
        <v>100000</v>
      </c>
      <c r="L11" s="15"/>
    </row>
    <row r="12" spans="1:17" ht="66.75" customHeight="1">
      <c r="A12" s="18" t="s">
        <v>3</v>
      </c>
      <c r="B12" s="21" t="s">
        <v>12</v>
      </c>
      <c r="C12" s="12"/>
      <c r="D12" s="12"/>
      <c r="E12" s="12"/>
      <c r="F12" s="9"/>
      <c r="G12" s="2"/>
      <c r="H12" s="2"/>
      <c r="I12" s="2"/>
      <c r="J12" s="2"/>
      <c r="K12" s="2">
        <f>IF(K3=1,M3,IF(K3=5,M5,IF(K3=3,0,M4)))</f>
        <v>100000</v>
      </c>
      <c r="L12" s="2"/>
    </row>
    <row r="13" spans="1:17" ht="51" customHeight="1">
      <c r="A13" s="1"/>
      <c r="B13" s="1"/>
      <c r="C13" s="1"/>
      <c r="D13" s="1"/>
      <c r="E13" s="2"/>
      <c r="F13" s="2"/>
      <c r="G13" s="2"/>
      <c r="H13" s="42"/>
      <c r="I13" s="2"/>
      <c r="J13" s="2"/>
      <c r="K13" s="36">
        <f>(K11-K12)*-1</f>
        <v>0</v>
      </c>
      <c r="L13" s="37">
        <f>IF(K13&gt;0,10,IF(K13&lt;0,20,30))</f>
        <v>30</v>
      </c>
      <c r="N13" s="25">
        <f>L13*K3</f>
        <v>210</v>
      </c>
    </row>
    <row r="14" spans="1:17" s="26" customFormat="1" ht="24" customHeight="1">
      <c r="A14" s="53" t="s">
        <v>13</v>
      </c>
      <c r="B14" s="53"/>
      <c r="C14" s="53"/>
      <c r="D14" s="53"/>
      <c r="E14" s="53"/>
      <c r="F14" s="10"/>
      <c r="G14" s="15"/>
      <c r="H14" s="42" t="s">
        <v>3</v>
      </c>
      <c r="I14" s="19"/>
      <c r="J14" s="15"/>
      <c r="K14" s="22"/>
      <c r="L14" s="15"/>
    </row>
    <row r="15" spans="1:17" s="26" customFormat="1" ht="19.5" customHeight="1">
      <c r="A15" s="4" t="s">
        <v>0</v>
      </c>
      <c r="B15" s="4" t="s">
        <v>1</v>
      </c>
      <c r="C15" s="4" t="s">
        <v>2</v>
      </c>
      <c r="D15" s="4" t="s">
        <v>3</v>
      </c>
      <c r="E15" s="4" t="s">
        <v>4</v>
      </c>
      <c r="F15" s="10"/>
      <c r="G15" s="15"/>
      <c r="H15" s="42">
        <v>2125</v>
      </c>
      <c r="I15" s="42"/>
      <c r="J15" s="15"/>
      <c r="K15" s="38" t="s">
        <v>21</v>
      </c>
      <c r="L15" s="15"/>
      <c r="M15" s="26">
        <f>IF(B18="Premium on Bonds Payable",1,0)</f>
        <v>0</v>
      </c>
      <c r="N15" s="26">
        <f>IF(B18="Loss on Retirement of Bonds",1,0)</f>
        <v>0</v>
      </c>
      <c r="O15" s="26">
        <f>IF(B18="          Cash",1,0)</f>
        <v>1</v>
      </c>
      <c r="P15" s="26">
        <f>IF(B18="          Gain on Retirement of Bonds",1,0)</f>
        <v>0</v>
      </c>
    </row>
    <row r="16" spans="1:17" ht="24" customHeight="1">
      <c r="A16" s="13" t="str">
        <f>"4/1/X5"</f>
        <v>4/1/X5</v>
      </c>
      <c r="B16" s="27" t="s">
        <v>14</v>
      </c>
      <c r="C16" s="14">
        <v>100000</v>
      </c>
      <c r="D16" s="6"/>
      <c r="E16" s="7" t="s">
        <v>3</v>
      </c>
      <c r="F16" s="2"/>
      <c r="G16" s="2"/>
      <c r="H16" s="46">
        <v>2875</v>
      </c>
      <c r="I16" s="48" t="e">
        <f>C18*J16</f>
        <v>#VALUE!</v>
      </c>
      <c r="J16" s="32">
        <f>L13*K3</f>
        <v>210</v>
      </c>
      <c r="K16" s="38" t="s">
        <v>20</v>
      </c>
      <c r="L16" s="2"/>
      <c r="M16" s="49">
        <f>M15*2875</f>
        <v>0</v>
      </c>
      <c r="N16" s="49">
        <f>N15*K13*-1</f>
        <v>0</v>
      </c>
      <c r="O16" s="49">
        <v>0</v>
      </c>
      <c r="P16" s="49">
        <v>0</v>
      </c>
      <c r="Q16" s="49">
        <f>SUM(M16:P16)</f>
        <v>0</v>
      </c>
    </row>
    <row r="17" spans="1:18" s="26" customFormat="1" ht="24" customHeight="1">
      <c r="A17" s="5" t="s">
        <v>3</v>
      </c>
      <c r="B17" s="40" t="s">
        <v>5</v>
      </c>
      <c r="C17" s="12">
        <v>1500</v>
      </c>
      <c r="D17" s="8"/>
      <c r="E17" s="12"/>
      <c r="F17" s="11"/>
      <c r="G17" s="15"/>
      <c r="H17" s="46">
        <v>5000</v>
      </c>
      <c r="I17" s="46"/>
      <c r="J17" s="15"/>
      <c r="K17" s="38" t="s">
        <v>15</v>
      </c>
      <c r="L17" s="15"/>
    </row>
    <row r="18" spans="1:18" s="26" customFormat="1" ht="24" customHeight="1">
      <c r="A18" s="16"/>
      <c r="B18" s="34" t="str">
        <f>IF(J16=210,"          Cash",IF(J16=50,"Premium on Bonds Payable",IF(J16=100,"Premium on Bonds Payable",IF(J16=10,"          Discount on Bonds Payable",IF(J16=20,"Loss on Retirement of Bonds",IF(J16=140,"Loss on Retirement of Bonds",IF(J16=70,"          Gain on Retirement of Bonds","          Bonds Payable")))))))</f>
        <v xml:space="preserve">          Cash</v>
      </c>
      <c r="C18" s="51" t="s">
        <v>3</v>
      </c>
      <c r="D18" s="7"/>
      <c r="E18" s="51" t="s">
        <v>3</v>
      </c>
      <c r="F18" s="17"/>
      <c r="G18" s="15"/>
      <c r="H18" s="47">
        <v>7875</v>
      </c>
      <c r="I18" s="46"/>
      <c r="J18" s="15"/>
      <c r="K18" s="39" t="s">
        <v>16</v>
      </c>
      <c r="L18" s="15"/>
      <c r="M18" s="26">
        <f>IF(B18="Premium on Bonds Payable",1,0)</f>
        <v>0</v>
      </c>
      <c r="N18" s="26">
        <f>IF(B18="Loss on Retirement of Bonds",1,0)</f>
        <v>0</v>
      </c>
      <c r="O18" s="26">
        <f>IF(B18="          Cash",1,0)</f>
        <v>1</v>
      </c>
      <c r="P18" s="26">
        <f>IF(B18="          Gain on Retirement of Bonds",1,0)</f>
        <v>0</v>
      </c>
      <c r="Q18" s="26">
        <f>IF(B18="          Discount on Bonds Payable",1,0)</f>
        <v>0</v>
      </c>
    </row>
    <row r="19" spans="1:18" s="26" customFormat="1" ht="24" customHeight="1">
      <c r="A19" s="5" t="s">
        <v>3</v>
      </c>
      <c r="B19" s="40" t="str">
        <f>IF(J16=210,"",IF(J16=50,"          Gain on Retirement of Bonds",IF(J16=100,"Loss on Retirement of Bonds",IF(J16=10,"          Gain on Retirement of Bonds",IF(J16=20,"          Discount on Bonds Payable",IF(J16=140,"          Cash",IF(J16=70,"          Cash","          Bonds Payable")))))))</f>
        <v/>
      </c>
      <c r="C19" s="52" t="s">
        <v>3</v>
      </c>
      <c r="D19" s="8"/>
      <c r="E19" s="52" t="s">
        <v>3</v>
      </c>
      <c r="F19" s="11"/>
      <c r="G19" s="15"/>
      <c r="H19" s="43">
        <v>95000</v>
      </c>
      <c r="I19" s="46"/>
      <c r="J19" s="15"/>
      <c r="K19" s="38" t="s">
        <v>22</v>
      </c>
      <c r="L19" s="15"/>
      <c r="M19" s="49">
        <v>0</v>
      </c>
      <c r="N19" s="49">
        <v>0</v>
      </c>
      <c r="O19" s="49">
        <f>(C16+C17)*O18</f>
        <v>101500</v>
      </c>
      <c r="P19" s="49">
        <f>P18*K13</f>
        <v>0</v>
      </c>
      <c r="Q19" s="49">
        <f>Q18*2875</f>
        <v>0</v>
      </c>
      <c r="R19" s="49">
        <f>SUM(N19:Q19)</f>
        <v>101500</v>
      </c>
    </row>
    <row r="20" spans="1:18" s="26" customFormat="1" ht="24" customHeight="1">
      <c r="A20" s="16"/>
      <c r="B20" s="34" t="str">
        <f>IF(J16=210," ",IF(J16=50,"          Cash",IF(J16=100,"          Cash",IF(J16=10,"          Cash",IF(J16=20,"          Cash",IF(J16=140,"",IF(J16=70,"","          Bonds Payable")))))))</f>
        <v xml:space="preserve"> </v>
      </c>
      <c r="C20" s="7"/>
      <c r="D20" s="7"/>
      <c r="E20" s="51" t="s">
        <v>3</v>
      </c>
      <c r="F20" s="17"/>
      <c r="G20" s="15"/>
      <c r="H20" s="43">
        <v>96500</v>
      </c>
      <c r="I20" s="47"/>
      <c r="J20" s="15"/>
      <c r="K20" s="39" t="s">
        <v>17</v>
      </c>
      <c r="L20" s="15"/>
    </row>
    <row r="21" spans="1:18" ht="39" customHeight="1">
      <c r="A21" s="18" t="s">
        <v>3</v>
      </c>
      <c r="B21" s="21" t="s">
        <v>23</v>
      </c>
      <c r="C21" s="12"/>
      <c r="D21" s="12"/>
      <c r="E21" s="12"/>
      <c r="F21" s="9"/>
      <c r="G21" s="2"/>
      <c r="H21" s="25">
        <v>100000</v>
      </c>
      <c r="I21" s="41"/>
      <c r="J21" s="2"/>
      <c r="K21" s="31" t="s">
        <v>18</v>
      </c>
      <c r="L21" s="2"/>
      <c r="M21" s="26">
        <f>IF(B19="          Cash",1,0)</f>
        <v>0</v>
      </c>
      <c r="N21" s="26">
        <f>IF(B19="          Gain on Retirement of Bonds",1,0)</f>
        <v>0</v>
      </c>
      <c r="O21" s="26">
        <f>IF(B19="Loss on Retirement of Bonds",1,0)</f>
        <v>0</v>
      </c>
      <c r="P21" s="26">
        <f>IF(B19="          Discount on Bonds Payable",1,0)</f>
        <v>0</v>
      </c>
      <c r="Q21" s="26"/>
    </row>
    <row r="22" spans="1:18" ht="183.75" customHeight="1">
      <c r="A22" s="23"/>
      <c r="B22" s="24"/>
      <c r="C22" s="3"/>
      <c r="D22" s="3"/>
      <c r="E22" s="3"/>
      <c r="F22" s="2"/>
      <c r="G22" s="2"/>
      <c r="H22" s="43">
        <v>101500</v>
      </c>
      <c r="I22" s="41"/>
      <c r="J22" s="2"/>
      <c r="K22" s="31" t="s">
        <v>19</v>
      </c>
      <c r="L22" s="2"/>
      <c r="M22" s="49">
        <f>(D5+1500)*M21</f>
        <v>0</v>
      </c>
      <c r="N22" s="49">
        <f>K13*N21</f>
        <v>0</v>
      </c>
      <c r="O22" s="49">
        <v>0</v>
      </c>
      <c r="P22" s="49">
        <f>2875*P21</f>
        <v>0</v>
      </c>
      <c r="Q22" s="49">
        <f>SUM(M22:P22)</f>
        <v>0</v>
      </c>
      <c r="R22" s="50">
        <f>SUM(M22:Q22)</f>
        <v>0</v>
      </c>
    </row>
    <row r="23" spans="1:18" ht="24" hidden="1" customHeight="1">
      <c r="A23" s="1"/>
      <c r="B23" s="1"/>
      <c r="C23" s="1"/>
      <c r="D23" s="1"/>
      <c r="E23" s="1"/>
      <c r="F23" s="1"/>
      <c r="G23" s="1"/>
      <c r="H23" s="25">
        <v>105000</v>
      </c>
      <c r="I23" s="2"/>
      <c r="J23" s="2"/>
      <c r="K23" s="2"/>
      <c r="L23" s="2"/>
      <c r="M23" s="50"/>
      <c r="N23" s="50"/>
      <c r="O23" s="50"/>
      <c r="P23" s="50"/>
    </row>
    <row r="24" spans="1:18" ht="24" hidden="1" customHeight="1">
      <c r="A24" s="1"/>
      <c r="B24" s="1"/>
      <c r="C24" s="1"/>
      <c r="D24" s="1"/>
      <c r="E24" s="1"/>
      <c r="F24" s="1"/>
      <c r="G24" s="1"/>
      <c r="H24" s="25">
        <v>106500</v>
      </c>
      <c r="I24" s="2"/>
      <c r="J24" s="2"/>
      <c r="K24" s="2"/>
      <c r="L24" s="2"/>
      <c r="O24" s="26">
        <f>IF(B19="Loss on Retirement of Bonds",1,0)</f>
        <v>0</v>
      </c>
    </row>
    <row r="25" spans="1:18" ht="24" hidden="1" customHeight="1">
      <c r="A25" s="1"/>
      <c r="B25" s="1"/>
      <c r="C25" s="1"/>
      <c r="D25" s="1"/>
      <c r="E25" s="1"/>
      <c r="F25" s="1"/>
      <c r="G25" s="1"/>
      <c r="I25" s="2"/>
      <c r="J25" s="2"/>
      <c r="K25" s="2"/>
      <c r="L25" s="2"/>
      <c r="M25" s="26">
        <f>IF(B20="          Cash",1,0)</f>
        <v>0</v>
      </c>
      <c r="O25" s="49">
        <f>(K13*-1)*O24</f>
        <v>0</v>
      </c>
    </row>
    <row r="26" spans="1:18" ht="24" hidden="1" customHeight="1">
      <c r="A26" s="1"/>
      <c r="B26" s="1"/>
      <c r="C26" s="1"/>
      <c r="D26" s="1"/>
      <c r="E26" s="1"/>
      <c r="F26" s="1"/>
      <c r="G26" s="1"/>
      <c r="I26" s="2"/>
      <c r="J26" s="2"/>
      <c r="K26" s="2"/>
      <c r="L26" s="2"/>
      <c r="M26" s="25">
        <f>(D5+1500)*M25</f>
        <v>0</v>
      </c>
    </row>
    <row r="27" spans="1:18" ht="13" hidden="1">
      <c r="A27" s="1"/>
      <c r="B27" s="1"/>
      <c r="C27" s="1"/>
      <c r="D27" s="1"/>
      <c r="E27" s="1"/>
      <c r="F27" s="1"/>
      <c r="G27" s="1"/>
      <c r="I27" s="2"/>
      <c r="J27" s="2"/>
      <c r="K27" s="2"/>
      <c r="L27" s="2"/>
    </row>
    <row r="28" spans="1:18" ht="13" hidden="1">
      <c r="A28" s="1"/>
      <c r="B28" s="1"/>
      <c r="C28" s="1"/>
      <c r="D28" s="1"/>
      <c r="E28" s="1"/>
      <c r="F28" s="1"/>
      <c r="G28" s="1"/>
      <c r="I28" s="2"/>
      <c r="J28" s="2"/>
      <c r="K28" s="2"/>
      <c r="L28" s="2"/>
    </row>
    <row r="29" spans="1:18" ht="13" hidden="1">
      <c r="A29" s="1"/>
      <c r="B29" s="1"/>
      <c r="C29" s="1"/>
      <c r="D29" s="1"/>
      <c r="E29" s="1"/>
      <c r="F29" s="1"/>
      <c r="G29" s="1"/>
      <c r="I29" s="2"/>
      <c r="J29" s="2"/>
      <c r="K29" s="2"/>
      <c r="L29" s="2"/>
    </row>
    <row r="30" spans="1:18" ht="13" hidden="1">
      <c r="A30" s="1"/>
      <c r="B30" s="1"/>
      <c r="C30" s="1"/>
      <c r="D30" s="1"/>
      <c r="E30" s="1"/>
      <c r="F30" s="1"/>
      <c r="G30" s="1"/>
      <c r="I30" s="2"/>
      <c r="J30" s="2"/>
      <c r="K30" s="2"/>
      <c r="L30" s="2"/>
    </row>
    <row r="31" spans="1:18" ht="13" hidden="1">
      <c r="A31" s="1"/>
      <c r="B31" s="1"/>
      <c r="C31" s="1"/>
      <c r="D31" s="1"/>
      <c r="E31" s="1"/>
      <c r="F31" s="1"/>
      <c r="G31" s="1"/>
      <c r="I31" s="2"/>
      <c r="J31" s="2"/>
      <c r="K31" s="2"/>
      <c r="L31" s="2"/>
    </row>
    <row r="32" spans="1:18" ht="13" hidden="1">
      <c r="A32" s="1"/>
      <c r="B32" s="1"/>
      <c r="C32" s="1"/>
      <c r="D32" s="1"/>
      <c r="E32" s="1"/>
      <c r="F32" s="1"/>
      <c r="G32" s="1"/>
      <c r="I32" s="2"/>
      <c r="J32" s="2"/>
      <c r="K32" s="2"/>
      <c r="L32" s="2"/>
    </row>
    <row r="33" spans="1:12" ht="13" hidden="1">
      <c r="A33" s="1"/>
      <c r="B33" s="1"/>
      <c r="C33" s="1"/>
      <c r="D33" s="1"/>
      <c r="E33" s="1"/>
      <c r="F33" s="1"/>
      <c r="G33" s="1"/>
      <c r="I33" s="2"/>
      <c r="J33" s="2"/>
      <c r="K33" s="2"/>
      <c r="L33" s="2"/>
    </row>
    <row r="34" spans="1:12" ht="13" hidden="1">
      <c r="A34" s="1"/>
      <c r="B34" s="1"/>
      <c r="C34" s="1"/>
      <c r="D34" s="1"/>
      <c r="E34" s="1"/>
      <c r="F34" s="1"/>
      <c r="G34" s="1"/>
      <c r="I34" s="2"/>
      <c r="J34" s="2"/>
      <c r="K34" s="2"/>
      <c r="L34" s="2"/>
    </row>
    <row r="35" spans="1:12" ht="13" hidden="1">
      <c r="A35" s="1"/>
      <c r="B35" s="1"/>
      <c r="C35" s="1"/>
      <c r="D35" s="1"/>
      <c r="E35" s="1"/>
      <c r="F35" s="1"/>
      <c r="G35" s="1"/>
      <c r="I35" s="2"/>
      <c r="J35" s="2"/>
      <c r="K35" s="2"/>
      <c r="L35" s="2"/>
    </row>
    <row r="36" spans="1:12" ht="13" hidden="1">
      <c r="A36" s="1"/>
      <c r="B36" s="1"/>
      <c r="C36" s="1"/>
      <c r="D36" s="1"/>
      <c r="E36" s="1"/>
      <c r="F36" s="1"/>
      <c r="G36" s="1"/>
      <c r="I36" s="2"/>
      <c r="J36" s="2"/>
      <c r="K36" s="2"/>
      <c r="L36" s="2"/>
    </row>
    <row r="37" spans="1:12" ht="13" hidden="1">
      <c r="A37" s="1"/>
      <c r="B37" s="1"/>
      <c r="C37" s="1"/>
      <c r="D37" s="1"/>
      <c r="E37" s="1"/>
      <c r="F37" s="1"/>
      <c r="G37" s="1"/>
      <c r="I37" s="2"/>
      <c r="J37" s="2"/>
      <c r="K37" s="2"/>
      <c r="L37" s="2"/>
    </row>
    <row r="38" spans="1:12" ht="13" hidden="1">
      <c r="A38" s="1"/>
      <c r="B38" s="1"/>
      <c r="C38" s="1"/>
      <c r="D38" s="1"/>
      <c r="E38" s="1"/>
      <c r="F38" s="1"/>
      <c r="G38" s="1"/>
      <c r="I38" s="2"/>
      <c r="J38" s="2"/>
      <c r="K38" s="2"/>
      <c r="L38" s="2"/>
    </row>
    <row r="39" spans="1:12" ht="13" hidden="1">
      <c r="A39" s="1"/>
      <c r="B39" s="1"/>
      <c r="C39" s="1"/>
      <c r="D39" s="1"/>
      <c r="E39" s="1"/>
      <c r="F39" s="1"/>
      <c r="G39" s="1"/>
      <c r="I39" s="2"/>
      <c r="J39" s="2"/>
      <c r="K39" s="2"/>
      <c r="L39" s="2"/>
    </row>
    <row r="40" spans="1:12" ht="13" hidden="1">
      <c r="A40" s="1"/>
      <c r="B40" s="1"/>
      <c r="C40" s="1"/>
      <c r="D40" s="1"/>
      <c r="E40" s="1"/>
      <c r="F40" s="1"/>
      <c r="G40" s="1"/>
      <c r="I40" s="2"/>
      <c r="J40" s="2"/>
      <c r="K40" s="2"/>
      <c r="L40" s="2"/>
    </row>
    <row r="41" spans="1:12" ht="13" hidden="1">
      <c r="A41" s="1"/>
      <c r="B41" s="1"/>
      <c r="C41" s="1"/>
      <c r="D41" s="1"/>
      <c r="E41" s="1"/>
      <c r="F41" s="1"/>
      <c r="G41" s="1"/>
      <c r="I41" s="2"/>
      <c r="J41" s="2"/>
      <c r="K41" s="2"/>
      <c r="L41" s="2"/>
    </row>
    <row r="42" spans="1:12" ht="13" hidden="1">
      <c r="A42" s="1"/>
      <c r="B42" s="1"/>
      <c r="C42" s="1"/>
      <c r="D42" s="1"/>
      <c r="E42" s="1"/>
      <c r="F42" s="1"/>
      <c r="G42" s="1"/>
      <c r="I42" s="2"/>
      <c r="J42" s="2"/>
      <c r="K42" s="2"/>
      <c r="L42" s="2"/>
    </row>
    <row r="43" spans="1:12" ht="13" hidden="1">
      <c r="A43" s="1"/>
      <c r="B43" s="1"/>
      <c r="C43" s="1"/>
      <c r="D43" s="1"/>
      <c r="E43" s="1"/>
      <c r="F43" s="1"/>
      <c r="G43" s="1"/>
      <c r="I43" s="2"/>
      <c r="J43" s="2"/>
      <c r="K43" s="2"/>
      <c r="L43" s="2"/>
    </row>
    <row r="44" spans="1:12" ht="13" hidden="1">
      <c r="A44" s="1"/>
      <c r="B44" s="1"/>
      <c r="C44" s="1"/>
      <c r="D44" s="1"/>
      <c r="E44" s="1"/>
      <c r="F44" s="1"/>
      <c r="G44" s="1"/>
      <c r="I44" s="2"/>
      <c r="J44" s="2"/>
      <c r="K44" s="2"/>
      <c r="L44" s="2"/>
    </row>
    <row r="45" spans="1:12" ht="13" hidden="1">
      <c r="A45" s="1"/>
      <c r="B45" s="1"/>
      <c r="C45" s="1"/>
      <c r="D45" s="1"/>
      <c r="E45" s="1"/>
      <c r="F45" s="1"/>
      <c r="G45" s="1"/>
      <c r="I45" s="2"/>
      <c r="J45" s="2"/>
      <c r="K45" s="2"/>
      <c r="L45" s="2"/>
    </row>
    <row r="46" spans="1:12" ht="13" hidden="1">
      <c r="A46" s="1"/>
      <c r="B46" s="1"/>
      <c r="C46" s="1"/>
      <c r="D46" s="1"/>
      <c r="E46" s="1"/>
      <c r="F46" s="1"/>
      <c r="G46" s="1"/>
      <c r="I46" s="2"/>
      <c r="J46" s="2"/>
      <c r="K46" s="2"/>
      <c r="L46" s="2"/>
    </row>
    <row r="47" spans="1:12" ht="13" hidden="1">
      <c r="A47" s="1"/>
      <c r="B47" s="1"/>
      <c r="C47" s="1"/>
      <c r="D47" s="1"/>
      <c r="E47" s="1"/>
      <c r="F47" s="1"/>
      <c r="G47" s="1"/>
      <c r="I47" s="2"/>
      <c r="J47" s="2"/>
      <c r="K47" s="2"/>
      <c r="L47" s="2"/>
    </row>
    <row r="48" spans="1:12" ht="13" hidden="1">
      <c r="A48" s="1"/>
      <c r="B48" s="1"/>
      <c r="C48" s="1"/>
      <c r="D48" s="1"/>
      <c r="E48" s="1"/>
      <c r="F48" s="1"/>
      <c r="G48" s="1"/>
      <c r="I48" s="2"/>
      <c r="J48" s="2"/>
      <c r="K48" s="2"/>
      <c r="L48" s="2"/>
    </row>
    <row r="49" spans="1:12" ht="13" hidden="1">
      <c r="A49" s="1"/>
      <c r="B49" s="1"/>
      <c r="C49" s="1"/>
      <c r="D49" s="1"/>
      <c r="E49" s="1"/>
      <c r="F49" s="1"/>
      <c r="G49" s="1"/>
      <c r="I49" s="2"/>
      <c r="J49" s="2"/>
      <c r="K49" s="2"/>
      <c r="L49" s="2"/>
    </row>
    <row r="50" spans="1:12" ht="13" hidden="1">
      <c r="A50" s="1"/>
      <c r="B50" s="1"/>
      <c r="C50" s="1"/>
      <c r="D50" s="1"/>
      <c r="E50" s="1"/>
      <c r="F50" s="1"/>
      <c r="G50" s="1"/>
      <c r="I50" s="2"/>
      <c r="J50" s="2"/>
      <c r="K50" s="2"/>
      <c r="L50" s="2"/>
    </row>
    <row r="51" spans="1:12" ht="13" hidden="1">
      <c r="A51" s="1"/>
      <c r="B51" s="1"/>
      <c r="C51" s="1"/>
      <c r="D51" s="1"/>
      <c r="E51" s="1"/>
      <c r="F51" s="1"/>
      <c r="G51" s="1"/>
      <c r="I51" s="2"/>
      <c r="J51" s="2"/>
      <c r="K51" s="2"/>
      <c r="L51" s="2"/>
    </row>
    <row r="52" spans="1:12" ht="13" hidden="1">
      <c r="A52" s="1"/>
      <c r="B52" s="1"/>
      <c r="C52" s="1"/>
      <c r="D52" s="1"/>
      <c r="E52" s="1"/>
      <c r="F52" s="1"/>
      <c r="G52" s="1"/>
      <c r="I52" s="2"/>
      <c r="J52" s="2"/>
      <c r="K52" s="2"/>
      <c r="L52" s="2"/>
    </row>
    <row r="53" spans="1:12" ht="13" hidden="1">
      <c r="A53" s="1"/>
      <c r="B53" s="1"/>
      <c r="C53" s="1"/>
      <c r="D53" s="1"/>
      <c r="E53" s="1"/>
      <c r="F53" s="1"/>
      <c r="G53" s="1"/>
      <c r="I53" s="2"/>
      <c r="J53" s="2"/>
      <c r="K53" s="2"/>
      <c r="L53" s="2"/>
    </row>
    <row r="54" spans="1:12" ht="13" hidden="1">
      <c r="A54" s="1"/>
      <c r="B54" s="1"/>
      <c r="C54" s="1"/>
      <c r="D54" s="1"/>
      <c r="E54" s="1"/>
      <c r="F54" s="1"/>
      <c r="G54" s="1"/>
      <c r="I54" s="2"/>
      <c r="J54" s="2"/>
      <c r="K54" s="2"/>
      <c r="L54" s="2"/>
    </row>
    <row r="55" spans="1:12" ht="13" hidden="1">
      <c r="A55" s="1"/>
      <c r="B55" s="1"/>
      <c r="C55" s="1"/>
      <c r="D55" s="1"/>
      <c r="E55" s="1"/>
      <c r="F55" s="1"/>
      <c r="G55" s="1"/>
      <c r="I55" s="2"/>
      <c r="J55" s="2"/>
      <c r="K55" s="2"/>
      <c r="L55" s="2"/>
    </row>
    <row r="56" spans="1:12" ht="13" hidden="1">
      <c r="A56" s="1"/>
      <c r="B56" s="1"/>
      <c r="C56" s="1"/>
      <c r="D56" s="1"/>
      <c r="E56" s="1"/>
      <c r="F56" s="1"/>
      <c r="G56" s="1"/>
      <c r="I56" s="2"/>
      <c r="J56" s="2"/>
      <c r="K56" s="2"/>
      <c r="L56" s="2"/>
    </row>
    <row r="57" spans="1:12" ht="13" hidden="1">
      <c r="A57" s="1"/>
      <c r="B57" s="1"/>
      <c r="C57" s="1"/>
      <c r="D57" s="1"/>
      <c r="E57" s="1"/>
      <c r="F57" s="1"/>
      <c r="G57" s="1"/>
      <c r="I57" s="2"/>
      <c r="J57" s="2"/>
      <c r="K57" s="2"/>
      <c r="L57" s="2"/>
    </row>
    <row r="58" spans="1:12" ht="13" hidden="1">
      <c r="A58" s="1"/>
      <c r="B58" s="1"/>
      <c r="C58" s="1"/>
      <c r="D58" s="1"/>
      <c r="E58" s="1"/>
      <c r="F58" s="1"/>
      <c r="G58" s="1"/>
      <c r="I58" s="2"/>
      <c r="J58" s="2"/>
      <c r="K58" s="2"/>
      <c r="L58" s="2"/>
    </row>
    <row r="59" spans="1:12" ht="13" hidden="1">
      <c r="A59" s="1"/>
      <c r="B59" s="1"/>
      <c r="C59" s="1"/>
      <c r="D59" s="1"/>
      <c r="E59" s="1"/>
      <c r="F59" s="1"/>
      <c r="G59" s="1"/>
      <c r="I59" s="2"/>
      <c r="J59" s="2"/>
      <c r="K59" s="2"/>
      <c r="L59" s="2"/>
    </row>
    <row r="60" spans="1:12" ht="13" hidden="1">
      <c r="A60" s="1"/>
      <c r="B60" s="1"/>
      <c r="C60" s="1"/>
      <c r="D60" s="1"/>
      <c r="E60" s="1"/>
      <c r="F60" s="1"/>
      <c r="G60" s="1"/>
      <c r="I60" s="2"/>
      <c r="J60" s="2"/>
      <c r="K60" s="2"/>
      <c r="L60" s="2"/>
    </row>
    <row r="61" spans="1:12" ht="13" hidden="1">
      <c r="A61" s="1"/>
      <c r="B61" s="1"/>
      <c r="C61" s="1"/>
      <c r="D61" s="1"/>
      <c r="E61" s="1"/>
      <c r="F61" s="1"/>
      <c r="G61" s="1"/>
      <c r="I61" s="2"/>
      <c r="J61" s="2"/>
      <c r="K61" s="2"/>
      <c r="L61" s="2"/>
    </row>
    <row r="62" spans="1:12" ht="13" hidden="1">
      <c r="A62" s="1"/>
      <c r="B62" s="1"/>
      <c r="C62" s="1"/>
      <c r="D62" s="1"/>
      <c r="E62" s="1"/>
      <c r="F62" s="1"/>
      <c r="G62" s="1"/>
      <c r="I62" s="2"/>
      <c r="J62" s="2"/>
      <c r="K62" s="2"/>
      <c r="L62" s="2"/>
    </row>
    <row r="63" spans="1:12" ht="13" hidden="1">
      <c r="A63" s="1"/>
      <c r="B63" s="1"/>
      <c r="C63" s="1"/>
      <c r="D63" s="1"/>
      <c r="E63" s="1"/>
      <c r="F63" s="1"/>
      <c r="G63" s="1"/>
      <c r="I63" s="2"/>
      <c r="J63" s="2"/>
      <c r="K63" s="2"/>
      <c r="L63" s="2"/>
    </row>
    <row r="64" spans="1:12" ht="13" hidden="1">
      <c r="A64" s="1"/>
      <c r="B64" s="1"/>
      <c r="C64" s="1"/>
      <c r="D64" s="1"/>
      <c r="E64" s="1"/>
      <c r="F64" s="1"/>
      <c r="G64" s="1"/>
      <c r="I64" s="2"/>
      <c r="J64" s="2"/>
      <c r="K64" s="2"/>
      <c r="L64" s="2"/>
    </row>
    <row r="65" spans="1:12" ht="13" hidden="1">
      <c r="A65" s="1"/>
      <c r="B65" s="1"/>
      <c r="C65" s="1"/>
      <c r="D65" s="1"/>
      <c r="E65" s="1"/>
      <c r="F65" s="1"/>
      <c r="G65" s="1"/>
      <c r="I65" s="2"/>
      <c r="J65" s="2"/>
      <c r="K65" s="2"/>
      <c r="L65" s="2"/>
    </row>
    <row r="66" spans="1:12" ht="13" hidden="1">
      <c r="A66" s="1"/>
      <c r="B66" s="1"/>
      <c r="C66" s="1"/>
      <c r="D66" s="1"/>
      <c r="E66" s="1"/>
      <c r="F66" s="1"/>
      <c r="G66" s="1"/>
      <c r="I66" s="2"/>
      <c r="J66" s="2"/>
      <c r="K66" s="2"/>
      <c r="L66" s="2"/>
    </row>
    <row r="67" spans="1:12" ht="13" hidden="1">
      <c r="A67" s="1"/>
      <c r="B67" s="1"/>
      <c r="C67" s="1"/>
      <c r="D67" s="1"/>
      <c r="E67" s="1"/>
      <c r="F67" s="1"/>
      <c r="G67" s="1"/>
      <c r="I67" s="2"/>
      <c r="J67" s="2"/>
      <c r="K67" s="2"/>
      <c r="L67" s="2"/>
    </row>
    <row r="68" spans="1:12" ht="13" hidden="1">
      <c r="A68" s="1"/>
      <c r="B68" s="1"/>
      <c r="C68" s="1"/>
      <c r="D68" s="1"/>
      <c r="E68" s="1"/>
      <c r="F68" s="1"/>
      <c r="G68" s="1"/>
      <c r="I68" s="2"/>
      <c r="J68" s="2"/>
      <c r="K68" s="2"/>
      <c r="L68" s="2"/>
    </row>
    <row r="69" spans="1:12" ht="13" hidden="1">
      <c r="H69" s="44">
        <v>105000</v>
      </c>
    </row>
    <row r="70" spans="1:12" ht="13" hidden="1">
      <c r="H70" s="45">
        <v>106500</v>
      </c>
    </row>
    <row r="71" spans="1:12" ht="13" hidden="1">
      <c r="H71" s="45"/>
    </row>
    <row r="72" spans="1:12" ht="13" hidden="1">
      <c r="H72" s="45"/>
    </row>
    <row r="73" spans="1:12" ht="13" hidden="1">
      <c r="H73" s="45"/>
    </row>
    <row r="74" spans="1:12" ht="13" hidden="1">
      <c r="H74" s="45"/>
    </row>
    <row r="75" spans="1:12" ht="13" hidden="1">
      <c r="H75" s="45"/>
    </row>
    <row r="76" spans="1:12" ht="13" hidden="1">
      <c r="H76" s="45"/>
    </row>
    <row r="77" spans="1:12" ht="13" hidden="1">
      <c r="H77" s="45"/>
    </row>
    <row r="78" spans="1:12" ht="13" hidden="1">
      <c r="H78" s="45"/>
    </row>
    <row r="79" spans="1:12" ht="13" hidden="1">
      <c r="H79" s="45"/>
    </row>
    <row r="80" spans="1:12" ht="13" hidden="1">
      <c r="H80" s="45"/>
    </row>
    <row r="81" spans="8:8" ht="13" hidden="1">
      <c r="H81" s="45"/>
    </row>
    <row r="82" spans="8:8" ht="13" hidden="1">
      <c r="H82" s="45"/>
    </row>
    <row r="83" spans="8:8" ht="13" hidden="1">
      <c r="H83" s="45"/>
    </row>
    <row r="84" spans="8:8" ht="13" hidden="1">
      <c r="H84" s="45"/>
    </row>
    <row r="85" spans="8:8" ht="13" hidden="1">
      <c r="H85" s="45"/>
    </row>
    <row r="86" spans="8:8" ht="13" hidden="1">
      <c r="H86" s="45"/>
    </row>
    <row r="87" spans="8:8" ht="13" hidden="1">
      <c r="H87" s="45"/>
    </row>
    <row r="88" spans="8:8" ht="13" hidden="1">
      <c r="H88" s="45"/>
    </row>
    <row r="89" spans="8:8" ht="13" hidden="1">
      <c r="H89" s="45"/>
    </row>
    <row r="90" spans="8:8" ht="13" hidden="1">
      <c r="H90" s="45"/>
    </row>
    <row r="91" spans="8:8" ht="13" hidden="1">
      <c r="H91" s="45"/>
    </row>
    <row r="92" spans="8:8" ht="13" hidden="1">
      <c r="H92" s="45"/>
    </row>
    <row r="93" spans="8:8" ht="13" hidden="1">
      <c r="H93" s="45"/>
    </row>
    <row r="94" spans="8:8" ht="13" hidden="1">
      <c r="H94" s="45"/>
    </row>
    <row r="95" spans="8:8" ht="13" hidden="1">
      <c r="H95" s="45"/>
    </row>
    <row r="96" spans="8:8" ht="13" hidden="1">
      <c r="H96" s="45"/>
    </row>
    <row r="97" spans="8:8" ht="13" hidden="1">
      <c r="H97" s="45"/>
    </row>
    <row r="98" spans="8:8" ht="13" hidden="1">
      <c r="H98" s="45"/>
    </row>
    <row r="99" spans="8:8" ht="13" hidden="1">
      <c r="H99" s="45"/>
    </row>
    <row r="100" spans="8:8" ht="13" hidden="1">
      <c r="H100" s="45"/>
    </row>
    <row r="101" spans="8:8" ht="13" hidden="1">
      <c r="H101" s="45"/>
    </row>
    <row r="102" spans="8:8" ht="13" hidden="1">
      <c r="H102" s="45"/>
    </row>
    <row r="103" spans="8:8" ht="13" hidden="1">
      <c r="H103" s="45"/>
    </row>
    <row r="104" spans="8:8" ht="13" hidden="1">
      <c r="H104" s="45"/>
    </row>
    <row r="105" spans="8:8" ht="13" hidden="1">
      <c r="H105" s="45"/>
    </row>
    <row r="106" spans="8:8" ht="13" hidden="1">
      <c r="H106" s="45"/>
    </row>
    <row r="107" spans="8:8" ht="13" hidden="1">
      <c r="H107" s="45"/>
    </row>
    <row r="108" spans="8:8" ht="13" hidden="1">
      <c r="H108" s="45"/>
    </row>
    <row r="109" spans="8:8" ht="13" hidden="1">
      <c r="H109" s="45"/>
    </row>
    <row r="110" spans="8:8" ht="13" hidden="1">
      <c r="H110" s="45"/>
    </row>
    <row r="111" spans="8:8" ht="13" hidden="1">
      <c r="H111" s="45"/>
    </row>
    <row r="112" spans="8:8" ht="13" hidden="1">
      <c r="H112" s="45"/>
    </row>
    <row r="113" spans="8:8" ht="13" hidden="1">
      <c r="H113" s="45"/>
    </row>
    <row r="114" spans="8:8" ht="13" hidden="1">
      <c r="H114" s="45"/>
    </row>
    <row r="115" spans="8:8" ht="13" hidden="1">
      <c r="H115" s="45"/>
    </row>
    <row r="116" spans="8:8" ht="13" hidden="1">
      <c r="H116" s="45">
        <v>106500</v>
      </c>
    </row>
  </sheetData>
  <sheetProtection algorithmName="SHA-512" hashValue="Mk8JLs96+RzAiQ8IuBLnMEY5wfrneakToUJeloYBP6g07xH+ollM/pfOazj3oXXKDe+3RMj86iTjxAQHRqzDPq==" saltValue="pAmohXviyEmPDuLns354xH==" spinCount="100000" sheet="1" objects="1" scenarios="1"/>
  <mergeCells count="7">
    <mergeCell ref="A14:E14"/>
    <mergeCell ref="A1:E1"/>
    <mergeCell ref="A7:E7"/>
    <mergeCell ref="A3:C3"/>
    <mergeCell ref="A5:C5"/>
    <mergeCell ref="D3:E3"/>
    <mergeCell ref="D5:E5"/>
  </mergeCells>
  <phoneticPr fontId="2" type="noConversion"/>
  <conditionalFormatting sqref="B9">
    <cfRule type="expression" dxfId="8" priority="54">
      <formula>NOT(ISERROR(SEARCH("Prepaid Rent",B9)))</formula>
    </cfRule>
  </conditionalFormatting>
  <conditionalFormatting sqref="B12 B22">
    <cfRule type="expression" dxfId="7" priority="48">
      <formula>#REF!=1</formula>
    </cfRule>
  </conditionalFormatting>
  <conditionalFormatting sqref="B16">
    <cfRule type="expression" dxfId="6" priority="9">
      <formula>NOT(ISERROR(SEARCH("Prepaid Rent",B16)))</formula>
    </cfRule>
  </conditionalFormatting>
  <conditionalFormatting sqref="B21">
    <cfRule type="expression" dxfId="5" priority="8">
      <formula>#REF!=1</formula>
    </cfRule>
  </conditionalFormatting>
  <conditionalFormatting sqref="C18">
    <cfRule type="cellIs" dxfId="4" priority="5" operator="equal">
      <formula>$Q$16</formula>
    </cfRule>
  </conditionalFormatting>
  <conditionalFormatting sqref="E18">
    <cfRule type="cellIs" dxfId="3" priority="4" operator="equal">
      <formula>$R$19</formula>
    </cfRule>
  </conditionalFormatting>
  <conditionalFormatting sqref="E19">
    <cfRule type="cellIs" dxfId="2" priority="3" operator="equal">
      <formula>$Q$22</formula>
    </cfRule>
  </conditionalFormatting>
  <conditionalFormatting sqref="C19">
    <cfRule type="cellIs" dxfId="1" priority="2" operator="equal">
      <formula>$O$25</formula>
    </cfRule>
  </conditionalFormatting>
  <conditionalFormatting sqref="E20">
    <cfRule type="cellIs" dxfId="0" priority="1" operator="equal">
      <formula>M26</formula>
    </cfRule>
  </conditionalFormatting>
  <dataValidations count="3">
    <dataValidation type="list" allowBlank="1" showInputMessage="1" showErrorMessage="1" sqref="G10:G11 G17:G20">
      <formula1>"sample"</formula1>
    </dataValidation>
    <dataValidation type="list" allowBlank="1" showInputMessage="1" showErrorMessage="1" sqref="D3:E3 D5:E5">
      <formula1>$I$2:$I$5</formula1>
    </dataValidation>
    <dataValidation type="list" allowBlank="1" showInputMessage="1" showErrorMessage="1" sqref="C18:C19 E18:E20">
      <formula1>$H$14:$H$24</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2015-06-16T14:55:41Z</dcterms:modified>
</cp:coreProperties>
</file>